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Jean-oil-projection" sheetId="1" state="visible" r:id="rId3"/>
    <sheet name="Food Inflation" sheetId="2" state="visible" r:id="rId4"/>
    <sheet name="Summary" sheetId="3" state="visible" r:id="rId5"/>
    <sheet name="Commute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<sst xmlns="http://schemas.openxmlformats.org/spreadsheetml/2006/main" count="41" uniqueCount="36">
  <si>
    <t xml:space="preserve">Year</t>
  </si>
  <si>
    <t xml:space="preserve">aPEJ</t>
  </si>
  <si>
    <t xml:space="preserve">5 year decline</t>
  </si>
  <si>
    <t xml:space="preserve">Annual oil decline</t>
  </si>
  <si>
    <t xml:space="preserve">CAD/Lt</t>
  </si>
  <si>
    <t xml:space="preserve">Base food inflation</t>
  </si>
  <si>
    <t xml:space="preserve">oil contribution</t>
  </si>
  <si>
    <t xml:space="preserve">real food inflation</t>
  </si>
  <si>
    <t xml:space="preserve">Annual food inflation</t>
  </si>
  <si>
    <t xml:space="preserve">annual food $/2.5 people</t>
  </si>
  <si>
    <t xml:space="preserve">annual food $/4 people</t>
  </si>
  <si>
    <r>
      <rPr>
        <sz val="10"/>
        <rFont val="Arial"/>
        <family val="2"/>
        <charset val="1"/>
      </rPr>
      <t xml:space="preserve">50</t>
    </r>
    <r>
      <rPr>
        <vertAlign val="superscript"/>
        <sz val="10"/>
        <rFont val="Arial"/>
        <family val="2"/>
        <charset val="1"/>
      </rPr>
      <t xml:space="preserve">th</t>
    </r>
    <r>
      <rPr>
        <sz val="10"/>
        <rFont val="Arial"/>
        <family val="2"/>
        <charset val="1"/>
      </rPr>
      <t xml:space="preserve"> percentile income</t>
    </r>
  </si>
  <si>
    <t xml:space="preserve">Food %</t>
  </si>
  <si>
    <t xml:space="preserve">housing</t>
  </si>
  <si>
    <t xml:space="preserve">% discretionary</t>
  </si>
  <si>
    <r>
      <rPr>
        <sz val="10"/>
        <rFont val="Arial"/>
        <family val="2"/>
        <charset val="1"/>
      </rPr>
      <t xml:space="preserve">25</t>
    </r>
    <r>
      <rPr>
        <vertAlign val="superscript"/>
        <sz val="10"/>
        <rFont val="Arial"/>
        <family val="2"/>
        <charset val="1"/>
      </rPr>
      <t xml:space="preserve">th</t>
    </r>
    <r>
      <rPr>
        <sz val="10"/>
        <rFont val="Arial"/>
        <family val="2"/>
        <charset val="1"/>
      </rPr>
      <t xml:space="preserve"> percentile income</t>
    </r>
  </si>
  <si>
    <t xml:space="preserve">Welfare</t>
  </si>
  <si>
    <t xml:space="preserve">Total</t>
  </si>
  <si>
    <t xml:space="preserve">2015-2020</t>
  </si>
  <si>
    <t xml:space="preserve">2020-2025</t>
  </si>
  <si>
    <t xml:space="preserve">2025-2030</t>
  </si>
  <si>
    <t xml:space="preserve">2030-2035</t>
  </si>
  <si>
    <t xml:space="preserve">2035-2040</t>
  </si>
  <si>
    <t xml:space="preserve">2040-2045</t>
  </si>
  <si>
    <t xml:space="preserve">2045-2050</t>
  </si>
  <si>
    <t xml:space="preserve">2050-2055</t>
  </si>
  <si>
    <t xml:space="preserve">2055-2060</t>
  </si>
  <si>
    <t xml:space="preserve">Food Price Index</t>
  </si>
  <si>
    <t xml:space="preserve">oil decline</t>
  </si>
  <si>
    <t xml:space="preserve">drive $/mth</t>
  </si>
  <si>
    <t xml:space="preserve">Food %/income</t>
  </si>
  <si>
    <t xml:space="preserve">commute km/d</t>
  </si>
  <si>
    <t xml:space="preserve">commute $/mth</t>
  </si>
  <si>
    <t xml:space="preserve">Commute km/yr</t>
  </si>
  <si>
    <t xml:space="preserve">Commute $/yr</t>
  </si>
  <si>
    <t xml:space="preserve">commute %/yr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</si>
</sst>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[$$-1009]#,##0.00;[RED]\-[$$-1009]#,##0.00"/>
    <numFmt numFmtId="167" formatCode="0%"/>
    <numFmt numFmtId="168" formatCode="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perscript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9"/>
  <sheetViews>
    <sheetView showFormulas="false" showGridLines="true" showRowColHeaders="true" showZeros="true" rightToLeft="false" tabSelected="false" showOutlineSymbols="true" defaultGridColor="true" view="normal" topLeftCell="A1" colorId="64" zoomScale="400" zoomScaleNormal="400" zoomScalePageLayoutView="100" workbookViewId="0">
      <selection pane="topLeft" activeCell="C2" activeCellId="0" sqref="C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9.92"/>
    <col collapsed="false" customWidth="true" hidden="false" outlineLevel="0" max="2" min="2" style="1" width="6.02"/>
    <col collapsed="false" customWidth="true" hidden="false" outlineLevel="0" max="3" min="3" style="1" width="12.84"/>
    <col collapsed="false" customWidth="true" hidden="false" outlineLevel="0" max="4" min="4" style="1" width="13.4"/>
    <col collapsed="false" customWidth="true" hidden="false" outlineLevel="0" max="5" min="5" style="1" width="7.97"/>
    <col collapsed="false" customWidth="true" hidden="false" outlineLevel="0" max="6" min="6" style="1" width="15.99"/>
    <col collapsed="false" customWidth="true" hidden="false" outlineLevel="0" max="8" min="7" style="1" width="15.34"/>
    <col collapsed="false" customWidth="true" hidden="false" outlineLevel="0" max="9" min="9" style="1" width="17.11"/>
    <col collapsed="false" customWidth="true" hidden="false" outlineLevel="0" max="10" min="10" style="1" width="21.32"/>
    <col collapsed="false" customWidth="true" hidden="false" outlineLevel="0" max="11" min="11" style="1" width="19.79"/>
    <col collapsed="false" customWidth="true" hidden="false" outlineLevel="0" max="12" min="12" style="1" width="13.68"/>
    <col collapsed="false" customWidth="true" hidden="false" outlineLevel="0" max="13" min="13" style="1" width="10.15"/>
    <col collapsed="false" customWidth="true" hidden="false" outlineLevel="0" max="14" min="14" style="1" width="13.32"/>
    <col collapsed="false" customWidth="true" hidden="false" outlineLevel="0" max="20" min="15" style="1" width="11.85"/>
    <col collapsed="false" customWidth="false" hidden="false" outlineLevel="0" max="22" min="21" style="1" width="11.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0"/>
      <c r="O1" s="0"/>
      <c r="P1" s="0"/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12</v>
      </c>
      <c r="X1" s="1" t="s">
        <v>13</v>
      </c>
      <c r="Y1" s="1" t="s">
        <v>14</v>
      </c>
    </row>
    <row r="2" customFormat="false" ht="12.8" hidden="false" customHeight="false" outlineLevel="0" collapsed="false">
      <c r="A2" s="1" t="s">
        <v>18</v>
      </c>
      <c r="B2" s="1" t="n">
        <v>200</v>
      </c>
      <c r="C2" s="2" t="n">
        <f aca="false">(B2-B3)/B2</f>
        <v>-0.025</v>
      </c>
      <c r="D2" s="2" t="n">
        <f aca="false">C2/5</f>
        <v>-0.005</v>
      </c>
      <c r="E2" s="3" t="n">
        <v>1.1</v>
      </c>
      <c r="F2" s="2" t="n">
        <f aca="false">H2-G2</f>
        <v>0.174</v>
      </c>
      <c r="G2" s="2" t="n">
        <f aca="false">C2*2</f>
        <v>-0.05</v>
      </c>
      <c r="H2" s="2" t="n">
        <v>0.124</v>
      </c>
      <c r="I2" s="2" t="n">
        <f aca="false">((1 + H2/100)^(1/5) - 1) * 100</f>
        <v>0.0247877083438652</v>
      </c>
      <c r="J2" s="3" t="n">
        <v>8629</v>
      </c>
      <c r="K2" s="3" t="n">
        <v>13800</v>
      </c>
      <c r="L2" s="3" t="n">
        <v>48000</v>
      </c>
      <c r="M2" s="2" t="n">
        <f aca="false">AVERAGE(J2:K2)/L2</f>
        <v>0.233635416666667</v>
      </c>
      <c r="N2" s="0"/>
      <c r="O2" s="0"/>
      <c r="P2" s="0"/>
      <c r="Q2" s="4"/>
      <c r="R2" s="3" t="n">
        <f aca="false">12*961</f>
        <v>11532</v>
      </c>
      <c r="S2" s="2" t="n">
        <f aca="false">1-(AVERAGE(J2:K2)+R2)/L2</f>
        <v>0.526114583333333</v>
      </c>
      <c r="T2" s="3" t="n">
        <v>25000</v>
      </c>
      <c r="U2" s="3" t="n">
        <v>12500</v>
      </c>
      <c r="V2" s="3" t="n">
        <f aca="false">SUM(T2:U2)</f>
        <v>37500</v>
      </c>
      <c r="W2" s="2" t="n">
        <f aca="false">AVERAGE(J2:K2)/V2</f>
        <v>0.299053333333333</v>
      </c>
      <c r="X2" s="3" t="n">
        <f aca="false">12*961</f>
        <v>11532</v>
      </c>
      <c r="Y2" s="2" t="n">
        <f aca="false">1-(AVERAGE(J2:K2)+X2)/V2</f>
        <v>0.393426666666667</v>
      </c>
    </row>
    <row r="3" customFormat="false" ht="12.8" hidden="false" customHeight="false" outlineLevel="0" collapsed="false">
      <c r="A3" s="1" t="s">
        <v>19</v>
      </c>
      <c r="B3" s="1" t="n">
        <v>205</v>
      </c>
      <c r="C3" s="2" t="n">
        <f aca="false">(B3-B4)/B3</f>
        <v>-0.024390243902439</v>
      </c>
      <c r="D3" s="2" t="n">
        <f aca="false">C3/5</f>
        <v>-0.00487804878048781</v>
      </c>
      <c r="E3" s="3" t="n">
        <v>1.5</v>
      </c>
      <c r="F3" s="2" t="n">
        <f aca="false">H3-G3</f>
        <v>0.288780487804878</v>
      </c>
      <c r="G3" s="2" t="n">
        <f aca="false">C3*2</f>
        <v>-0.0487804878048781</v>
      </c>
      <c r="H3" s="2" t="n">
        <v>0.24</v>
      </c>
      <c r="I3" s="2" t="n">
        <f aca="false">((1 + H3/100)^(1/5) - 1) * 100</f>
        <v>0.0479539862439315</v>
      </c>
      <c r="J3" s="3" t="n">
        <v>10295</v>
      </c>
      <c r="K3" s="3" t="n">
        <v>16500</v>
      </c>
      <c r="L3" s="3" t="n">
        <v>48000</v>
      </c>
      <c r="M3" s="2" t="n">
        <f aca="false">AVERAGE(J3:K3)/L3</f>
        <v>0.279114583333333</v>
      </c>
      <c r="N3" s="0"/>
      <c r="O3" s="0"/>
      <c r="P3" s="0"/>
      <c r="Q3" s="4"/>
      <c r="R3" s="3" t="n">
        <f aca="false">12*1140</f>
        <v>13680</v>
      </c>
      <c r="S3" s="2" t="n">
        <f aca="false">1-(AVERAGE(J3:K3)+R3)/L3</f>
        <v>0.435885416666667</v>
      </c>
      <c r="T3" s="3" t="n">
        <v>30000</v>
      </c>
      <c r="U3" s="3" t="n">
        <v>12500</v>
      </c>
      <c r="V3" s="3" t="n">
        <f aca="false">SUM(T3:U3)</f>
        <v>42500</v>
      </c>
      <c r="W3" s="2" t="n">
        <f aca="false">AVERAGE(J3:K3)/V3</f>
        <v>0.315235294117647</v>
      </c>
      <c r="X3" s="3" t="n">
        <f aca="false">12*1140</f>
        <v>13680</v>
      </c>
      <c r="Y3" s="2" t="n">
        <f aca="false">1-(AVERAGE(J3:K3)+X3)/V3</f>
        <v>0.362882352941176</v>
      </c>
    </row>
    <row r="4" customFormat="false" ht="12.8" hidden="false" customHeight="false" outlineLevel="0" collapsed="false">
      <c r="A4" s="1" t="s">
        <v>20</v>
      </c>
      <c r="B4" s="1" t="n">
        <v>210</v>
      </c>
      <c r="C4" s="2" t="n">
        <f aca="false">(B4-B5)/B4</f>
        <v>0.0238095238095238</v>
      </c>
      <c r="D4" s="2" t="n">
        <f aca="false">C4/5</f>
        <v>0.00476190476190476</v>
      </c>
      <c r="E4" s="3" t="n">
        <f aca="false">E3*(C4*10+1)</f>
        <v>1.85714285714286</v>
      </c>
      <c r="F4" s="2" t="n">
        <f aca="false">AVERAGE(F2:F3)</f>
        <v>0.231390243902439</v>
      </c>
      <c r="G4" s="2" t="n">
        <f aca="false">C4*2</f>
        <v>0.0476190476190476</v>
      </c>
      <c r="H4" s="2" t="n">
        <f aca="false">G4+F4</f>
        <v>0.279009291521487</v>
      </c>
      <c r="I4" s="2" t="n">
        <f aca="false">((1 + H4/100)^(1/5) - 1) * 100</f>
        <v>0.0557396854083958</v>
      </c>
      <c r="J4" s="3" t="n">
        <f aca="false">J3*(H4+1)</f>
        <v>13167.4006562137</v>
      </c>
      <c r="K4" s="3" t="n">
        <f aca="false">K3*(H4+1)</f>
        <v>21103.6533101045</v>
      </c>
      <c r="L4" s="3" t="n">
        <v>48000</v>
      </c>
      <c r="M4" s="2" t="n">
        <f aca="false">AVERAGE(J4:K4)/L4</f>
        <v>0.356990145482482</v>
      </c>
      <c r="N4" s="0"/>
      <c r="O4" s="0"/>
      <c r="P4" s="0"/>
      <c r="Q4" s="4"/>
      <c r="R4" s="3" t="n">
        <f aca="false">12*1800</f>
        <v>21600</v>
      </c>
      <c r="S4" s="2" t="n">
        <f aca="false">1-(AVERAGE(J4:K4)+R4)/L4</f>
        <v>0.193009854517519</v>
      </c>
      <c r="T4" s="3" t="n">
        <v>30000</v>
      </c>
      <c r="U4" s="3" t="n">
        <v>12500</v>
      </c>
      <c r="V4" s="3" t="n">
        <f aca="false">SUM(T4:U4)</f>
        <v>42500</v>
      </c>
      <c r="W4" s="2" t="n">
        <f aca="false">AVERAGE(J4:K4)/V4</f>
        <v>0.403188870191979</v>
      </c>
      <c r="X4" s="3" t="n">
        <f aca="false">12*1800</f>
        <v>21600</v>
      </c>
      <c r="Y4" s="2" t="n">
        <f aca="false">1-(AVERAGE(J4:K4)+X4)/V4</f>
        <v>0.0885758356903738</v>
      </c>
    </row>
    <row r="5" customFormat="false" ht="12.8" hidden="false" customHeight="false" outlineLevel="0" collapsed="false">
      <c r="A5" s="1" t="s">
        <v>21</v>
      </c>
      <c r="B5" s="1" t="n">
        <v>205</v>
      </c>
      <c r="C5" s="2" t="n">
        <f aca="false">(B5-B6)/B5</f>
        <v>0.0731707317073171</v>
      </c>
      <c r="D5" s="2" t="n">
        <f aca="false">C5/5</f>
        <v>0.0146341463414634</v>
      </c>
      <c r="E5" s="3" t="n">
        <f aca="false">E4*(C5*10+1)</f>
        <v>3.21602787456446</v>
      </c>
      <c r="F5" s="2" t="n">
        <f aca="false">F4</f>
        <v>0.231390243902439</v>
      </c>
      <c r="G5" s="2" t="n">
        <f aca="false">C5*2</f>
        <v>0.146341463414634</v>
      </c>
      <c r="H5" s="2" t="n">
        <f aca="false">G5+F5</f>
        <v>0.377731707317073</v>
      </c>
      <c r="I5" s="2" t="n">
        <f aca="false">((1 + H5/100)^(1/5) - 1) * 100</f>
        <v>0.0754324544842699</v>
      </c>
      <c r="J5" s="3" t="n">
        <f aca="false">J4*(H5+1)</f>
        <v>18141.1453870133</v>
      </c>
      <c r="K5" s="3" t="n">
        <f aca="false">K4*(H5+1)</f>
        <v>29075.1723055579</v>
      </c>
      <c r="L5" s="3" t="n">
        <v>48000</v>
      </c>
      <c r="M5" s="2" t="n">
        <f aca="false">AVERAGE(J5:K5)/L5</f>
        <v>0.49183664263095</v>
      </c>
      <c r="N5" s="0"/>
      <c r="O5" s="0"/>
      <c r="P5" s="0"/>
      <c r="Q5" s="4"/>
      <c r="R5" s="3" t="n">
        <f aca="false">12*1800</f>
        <v>21600</v>
      </c>
      <c r="S5" s="2" t="n">
        <f aca="false">1-(AVERAGE(J5:K5)+R5)/L5</f>
        <v>0.0581633573690503</v>
      </c>
      <c r="T5" s="3" t="n">
        <v>30000</v>
      </c>
      <c r="U5" s="3" t="n">
        <v>12500</v>
      </c>
      <c r="V5" s="3" t="n">
        <f aca="false">SUM(T5:U5)</f>
        <v>42500</v>
      </c>
      <c r="W5" s="2" t="n">
        <f aca="false">AVERAGE(J5:K5)/V5</f>
        <v>0.555486090500837</v>
      </c>
      <c r="X5" s="3" t="n">
        <f aca="false">12*1800</f>
        <v>21600</v>
      </c>
      <c r="Y5" s="2" t="n">
        <f aca="false">1-(AVERAGE(J5:K5)+X5)/V5</f>
        <v>-0.0637213846184843</v>
      </c>
    </row>
    <row r="6" customFormat="false" ht="12.8" hidden="false" customHeight="false" outlineLevel="0" collapsed="false">
      <c r="A6" s="1" t="s">
        <v>22</v>
      </c>
      <c r="B6" s="1" t="n">
        <v>190</v>
      </c>
      <c r="C6" s="2" t="n">
        <f aca="false">(B6-B7)/B6</f>
        <v>0.1</v>
      </c>
      <c r="D6" s="2" t="n">
        <f aca="false">C6/5</f>
        <v>0.02</v>
      </c>
      <c r="E6" s="3" t="n">
        <f aca="false">E5*(C6*10+1)</f>
        <v>6.43205574912892</v>
      </c>
      <c r="F6" s="2" t="n">
        <f aca="false">F5</f>
        <v>0.231390243902439</v>
      </c>
      <c r="G6" s="2" t="n">
        <f aca="false">C6*2</f>
        <v>0.2</v>
      </c>
      <c r="H6" s="2" t="n">
        <f aca="false">G6+F6</f>
        <v>0.431390243902439</v>
      </c>
      <c r="I6" s="2" t="n">
        <f aca="false">((1 + H6/100)^(1/5) - 1) * 100</f>
        <v>0.0861295549338115</v>
      </c>
      <c r="J6" s="3" t="n">
        <f aca="false">J5*(H6+1)</f>
        <v>25967.0585201865</v>
      </c>
      <c r="K6" s="3" t="n">
        <f aca="false">K5*(H6+1)</f>
        <v>41617.917977958</v>
      </c>
      <c r="L6" s="3" t="n">
        <v>48000</v>
      </c>
      <c r="M6" s="2" t="n">
        <f aca="false">AVERAGE(J6:K6)/L6</f>
        <v>0.704010171855672</v>
      </c>
      <c r="N6" s="0"/>
      <c r="O6" s="0"/>
      <c r="P6" s="0"/>
      <c r="Q6" s="4"/>
      <c r="R6" s="3" t="n">
        <f aca="false">12*1800</f>
        <v>21600</v>
      </c>
      <c r="S6" s="2" t="n">
        <f aca="false">1-(AVERAGE(J6:K6)+R6)/L6</f>
        <v>-0.154010171855672</v>
      </c>
      <c r="T6" s="3" t="n">
        <v>30000</v>
      </c>
      <c r="U6" s="3" t="n">
        <v>12500</v>
      </c>
      <c r="V6" s="3" t="n">
        <f aca="false">SUM(T6:U6)</f>
        <v>42500</v>
      </c>
      <c r="W6" s="2" t="n">
        <f aca="false">AVERAGE(J6:K6)/V6</f>
        <v>0.795117370566406</v>
      </c>
      <c r="X6" s="3" t="n">
        <f aca="false">12*1800</f>
        <v>21600</v>
      </c>
      <c r="Y6" s="2" t="n">
        <f aca="false">1-(AVERAGE(J6:K6)+X6)/V6</f>
        <v>-0.303352664684053</v>
      </c>
    </row>
    <row r="7" customFormat="false" ht="12.8" hidden="false" customHeight="false" outlineLevel="0" collapsed="false">
      <c r="A7" s="1" t="s">
        <v>23</v>
      </c>
      <c r="B7" s="1" t="n">
        <v>171</v>
      </c>
      <c r="C7" s="2" t="n">
        <f aca="false">(B7-B8)/B7</f>
        <v>0.105263157894737</v>
      </c>
      <c r="D7" s="2" t="n">
        <f aca="false">C7/5</f>
        <v>0.0210526315789474</v>
      </c>
      <c r="E7" s="3" t="n">
        <f aca="false">E6*(C7*10+1)</f>
        <v>13.202640748212</v>
      </c>
      <c r="F7" s="2" t="n">
        <f aca="false">F6</f>
        <v>0.231390243902439</v>
      </c>
      <c r="G7" s="2" t="n">
        <f aca="false">C7*2</f>
        <v>0.210526315789474</v>
      </c>
      <c r="H7" s="2" t="n">
        <f aca="false">G7+F7</f>
        <v>0.441916559691913</v>
      </c>
      <c r="I7" s="2" t="n">
        <f aca="false">((1 + H7/100)^(1/5) - 1) * 100</f>
        <v>0.0882274927141991</v>
      </c>
      <c r="J7" s="3" t="n">
        <f aca="false">J6*(H7+1)</f>
        <v>37442.3316867459</v>
      </c>
      <c r="K7" s="3" t="n">
        <f aca="false">K6*(H7+1)</f>
        <v>60009.5651123174</v>
      </c>
      <c r="L7" s="3" t="n">
        <v>48000</v>
      </c>
      <c r="M7" s="2" t="n">
        <f aca="false">AVERAGE(J7:K7)/L7</f>
        <v>1.01512392499024</v>
      </c>
      <c r="N7" s="0"/>
      <c r="O7" s="0"/>
      <c r="P7" s="0"/>
      <c r="Q7" s="4"/>
      <c r="R7" s="3" t="n">
        <f aca="false">12*1800</f>
        <v>21600</v>
      </c>
      <c r="S7" s="2" t="n">
        <f aca="false">1-(AVERAGE(J7:K7)+R7)/L7</f>
        <v>-0.465123924990243</v>
      </c>
      <c r="T7" s="3" t="n">
        <v>30000</v>
      </c>
      <c r="U7" s="3" t="n">
        <v>12500</v>
      </c>
      <c r="V7" s="3" t="n">
        <f aca="false">SUM(T7:U7)</f>
        <v>42500</v>
      </c>
      <c r="W7" s="2" t="n">
        <f aca="false">AVERAGE(J7:K7)/V7</f>
        <v>1.14649290351839</v>
      </c>
      <c r="X7" s="3" t="n">
        <f aca="false">12*1800</f>
        <v>21600</v>
      </c>
      <c r="Y7" s="2" t="n">
        <f aca="false">1-(AVERAGE(J7:K7)+X7)/V7</f>
        <v>-0.654728197636039</v>
      </c>
    </row>
    <row r="8" customFormat="false" ht="12.8" hidden="false" customHeight="false" outlineLevel="0" collapsed="false">
      <c r="A8" s="1" t="s">
        <v>24</v>
      </c>
      <c r="B8" s="1" t="n">
        <v>153</v>
      </c>
      <c r="C8" s="2" t="n">
        <f aca="false">(B8-B9)/B8</f>
        <v>0.130718954248366</v>
      </c>
      <c r="D8" s="2" t="n">
        <f aca="false">C8/5</f>
        <v>0.0261437908496732</v>
      </c>
      <c r="E8" s="3" t="n">
        <f aca="false">E7*(C8*10+1)</f>
        <v>30.4609946674433</v>
      </c>
      <c r="F8" s="2" t="n">
        <f aca="false">F7</f>
        <v>0.231390243902439</v>
      </c>
      <c r="G8" s="2" t="n">
        <f aca="false">C8*2</f>
        <v>0.261437908496732</v>
      </c>
      <c r="H8" s="2" t="n">
        <f aca="false">G8+F8</f>
        <v>0.492828152399171</v>
      </c>
      <c r="I8" s="2" t="n">
        <f aca="false">((1 + H8/100)^(1/5) - 1) * 100</f>
        <v>0.0983718993848193</v>
      </c>
      <c r="J8" s="3" t="n">
        <f aca="false">J7*(H8+1)</f>
        <v>55894.9668334418</v>
      </c>
      <c r="K8" s="3" t="n">
        <f aca="false">K7*(H8+1)</f>
        <v>89583.9682128985</v>
      </c>
      <c r="L8" s="3" t="n">
        <v>48000</v>
      </c>
      <c r="M8" s="2" t="n">
        <f aca="false">AVERAGE(J8:K8)/L8</f>
        <v>1.51540557339938</v>
      </c>
      <c r="N8" s="0"/>
      <c r="O8" s="0"/>
      <c r="P8" s="0"/>
      <c r="Q8" s="4"/>
      <c r="R8" s="3" t="n">
        <f aca="false">12*1800</f>
        <v>21600</v>
      </c>
      <c r="S8" s="2" t="n">
        <f aca="false">1-(AVERAGE(J8:K8)+R8)/L8</f>
        <v>-0.965405573399379</v>
      </c>
      <c r="T8" s="3" t="n">
        <v>30000</v>
      </c>
      <c r="U8" s="3" t="n">
        <v>12500</v>
      </c>
      <c r="V8" s="3" t="n">
        <f aca="false">SUM(T8:U8)</f>
        <v>42500</v>
      </c>
      <c r="W8" s="2" t="n">
        <f aca="false">AVERAGE(J8:K8)/V8</f>
        <v>1.71151688289812</v>
      </c>
      <c r="X8" s="3" t="n">
        <f aca="false">12*1800</f>
        <v>21600</v>
      </c>
      <c r="Y8" s="2" t="n">
        <f aca="false">1-(AVERAGE(J8:K8)+X8)/V8</f>
        <v>-1.21975217701577</v>
      </c>
    </row>
    <row r="9" customFormat="false" ht="12.8" hidden="false" customHeight="false" outlineLevel="0" collapsed="false">
      <c r="A9" s="1" t="s">
        <v>25</v>
      </c>
      <c r="B9" s="1" t="n">
        <v>133</v>
      </c>
      <c r="C9" s="2" t="n">
        <f aca="false">(B9-B10)/B9</f>
        <v>0.135338345864662</v>
      </c>
      <c r="D9" s="2" t="n">
        <f aca="false">C9/5</f>
        <v>0.0270676691729323</v>
      </c>
      <c r="E9" s="3" t="n">
        <f aca="false">E8*(C9*10+1)</f>
        <v>71.686400984284</v>
      </c>
      <c r="F9" s="2" t="n">
        <f aca="false">F8</f>
        <v>0.231390243902439</v>
      </c>
      <c r="G9" s="2" t="n">
        <f aca="false">C9*2</f>
        <v>0.270676691729323</v>
      </c>
      <c r="H9" s="2" t="n">
        <f aca="false">G9+F9</f>
        <v>0.502066935631762</v>
      </c>
      <c r="I9" s="2" t="n">
        <f aca="false">((1 + H9/100)^(1/5) - 1) * 100</f>
        <v>0.100212335505012</v>
      </c>
      <c r="J9" s="3" t="n">
        <f aca="false">J8*(H9+1)</f>
        <v>83957.981548747</v>
      </c>
      <c r="K9" s="3" t="n">
        <f aca="false">K8*(H9+1)</f>
        <v>134561.116615282</v>
      </c>
      <c r="L9" s="3" t="n">
        <v>48000</v>
      </c>
      <c r="M9" s="2" t="n">
        <f aca="false">AVERAGE(J9:K9)/L9</f>
        <v>2.2762406058753</v>
      </c>
      <c r="N9" s="0"/>
      <c r="O9" s="0"/>
      <c r="P9" s="0"/>
      <c r="Q9" s="4"/>
      <c r="R9" s="3" t="n">
        <f aca="false">12*1800</f>
        <v>21600</v>
      </c>
      <c r="S9" s="2" t="n">
        <f aca="false">1-(AVERAGE(J9:K9)+R9)/L9</f>
        <v>-1.7262406058753</v>
      </c>
      <c r="T9" s="3" t="n">
        <v>30000</v>
      </c>
      <c r="U9" s="3" t="n">
        <v>12500</v>
      </c>
      <c r="V9" s="3" t="n">
        <f aca="false">SUM(T9:U9)</f>
        <v>42500</v>
      </c>
      <c r="W9" s="2" t="n">
        <f aca="false">AVERAGE(J9:K9)/V9</f>
        <v>2.57081291957681</v>
      </c>
      <c r="X9" s="3" t="n">
        <f aca="false">12*1800</f>
        <v>21600</v>
      </c>
      <c r="Y9" s="2" t="n">
        <f aca="false">1-(AVERAGE(J9:K9)+X9)/V9</f>
        <v>-2.07904821369446</v>
      </c>
    </row>
    <row r="10" customFormat="false" ht="12.8" hidden="false" customHeight="false" outlineLevel="0" collapsed="false">
      <c r="A10" s="1" t="s">
        <v>26</v>
      </c>
      <c r="B10" s="1" t="n">
        <v>115</v>
      </c>
      <c r="C10" s="2" t="n">
        <f aca="false">(B10-B11)/B10</f>
        <v>0.104347826086957</v>
      </c>
      <c r="D10" s="2" t="n">
        <f aca="false">C10/5</f>
        <v>0.0208695652173913</v>
      </c>
      <c r="E10" s="3" t="n">
        <f aca="false">E9*(C10*10+1)</f>
        <v>146.489602011363</v>
      </c>
      <c r="F10" s="2" t="n">
        <f aca="false">F9</f>
        <v>0.231390243902439</v>
      </c>
      <c r="G10" s="2" t="n">
        <f aca="false">C10*2</f>
        <v>0.208695652173913</v>
      </c>
      <c r="H10" s="2" t="n">
        <f aca="false">G10+F10</f>
        <v>0.440085896076352</v>
      </c>
      <c r="I10" s="2" t="n">
        <f aca="false">((1 + H10/100)^(1/5) - 1) * 100</f>
        <v>0.0878626466050969</v>
      </c>
      <c r="J10" s="3" t="n">
        <f aca="false">J9*(H10+1)</f>
        <v>120906.705091389</v>
      </c>
      <c r="K10" s="3" t="n">
        <f aca="false">K9*(H10+1)</f>
        <v>193779.566197952</v>
      </c>
      <c r="L10" s="3" t="n">
        <v>48000</v>
      </c>
      <c r="M10" s="2" t="n">
        <f aca="false">AVERAGE(J10:K10)/L10</f>
        <v>3.27798199259731</v>
      </c>
      <c r="N10" s="0"/>
      <c r="O10" s="0"/>
      <c r="P10" s="0"/>
      <c r="Q10" s="4"/>
      <c r="R10" s="3" t="n">
        <f aca="false">12*1800</f>
        <v>21600</v>
      </c>
      <c r="S10" s="2" t="n">
        <f aca="false">1-(AVERAGE(J10:K10)+R10)/L10</f>
        <v>-2.72798199259731</v>
      </c>
      <c r="T10" s="3" t="n">
        <v>30000</v>
      </c>
      <c r="U10" s="3" t="n">
        <v>12500</v>
      </c>
      <c r="V10" s="3" t="n">
        <f aca="false">SUM(T10:U10)</f>
        <v>42500</v>
      </c>
      <c r="W10" s="2" t="n">
        <f aca="false">AVERAGE(J10:K10)/V10</f>
        <v>3.70219142693343</v>
      </c>
      <c r="X10" s="3" t="n">
        <f aca="false">12*1800</f>
        <v>21600</v>
      </c>
      <c r="Y10" s="2" t="n">
        <f aca="false">1-(AVERAGE(J10:K10)+X10)/V10</f>
        <v>-3.21042672105108</v>
      </c>
    </row>
    <row r="11" customFormat="false" ht="12.8" hidden="false" customHeight="false" outlineLevel="0" collapsed="false">
      <c r="A11" s="1" t="n">
        <v>2060</v>
      </c>
      <c r="B11" s="1" t="n">
        <v>103</v>
      </c>
      <c r="C11" s="2" t="n">
        <f aca="false">(B11-B12)/B11</f>
        <v>0.12621359223301</v>
      </c>
      <c r="D11" s="2" t="n">
        <f aca="false">C11/5</f>
        <v>0.0252427184466019</v>
      </c>
      <c r="F11" s="2"/>
      <c r="G11" s="2"/>
    </row>
    <row r="12" customFormat="false" ht="12.8" hidden="false" customHeight="false" outlineLevel="0" collapsed="false">
      <c r="A12" s="1" t="n">
        <v>2065</v>
      </c>
      <c r="B12" s="1" t="n">
        <v>90</v>
      </c>
      <c r="C12" s="2" t="n">
        <f aca="false">(B12-B13)/B12</f>
        <v>0.166666666666667</v>
      </c>
      <c r="D12" s="2" t="n">
        <f aca="false">C12/5</f>
        <v>0.0333333333333333</v>
      </c>
    </row>
    <row r="13" customFormat="false" ht="12.8" hidden="false" customHeight="false" outlineLevel="0" collapsed="false">
      <c r="A13" s="1" t="n">
        <v>2070</v>
      </c>
      <c r="B13" s="1" t="n">
        <v>75</v>
      </c>
      <c r="C13" s="2" t="n">
        <f aca="false">(B13-B14)/B13</f>
        <v>0.133333333333333</v>
      </c>
      <c r="D13" s="2" t="n">
        <f aca="false">C13/5</f>
        <v>0.0266666666666667</v>
      </c>
    </row>
    <row r="14" customFormat="false" ht="12.8" hidden="false" customHeight="false" outlineLevel="0" collapsed="false">
      <c r="A14" s="1" t="n">
        <v>2075</v>
      </c>
      <c r="B14" s="1" t="n">
        <v>65</v>
      </c>
      <c r="C14" s="2" t="n">
        <f aca="false">(B14-B15)/B14</f>
        <v>0.153846153846154</v>
      </c>
      <c r="D14" s="2" t="n">
        <f aca="false">C14/5</f>
        <v>0.0307692307692308</v>
      </c>
    </row>
    <row r="15" customFormat="false" ht="12.8" hidden="false" customHeight="false" outlineLevel="0" collapsed="false">
      <c r="A15" s="1" t="n">
        <v>2080</v>
      </c>
      <c r="B15" s="1" t="n">
        <v>55</v>
      </c>
      <c r="C15" s="2" t="n">
        <f aca="false">(B15-B16)/B15</f>
        <v>0.181818181818182</v>
      </c>
      <c r="D15" s="2" t="n">
        <f aca="false">C15/5</f>
        <v>0.0363636363636364</v>
      </c>
    </row>
    <row r="16" customFormat="false" ht="12.8" hidden="false" customHeight="false" outlineLevel="0" collapsed="false">
      <c r="A16" s="1" t="n">
        <v>2085</v>
      </c>
      <c r="B16" s="1" t="n">
        <v>45</v>
      </c>
      <c r="C16" s="2" t="n">
        <f aca="false">(B16-B17)/B16</f>
        <v>0.222222222222222</v>
      </c>
      <c r="D16" s="2" t="n">
        <f aca="false">C16/5</f>
        <v>0.0444444444444444</v>
      </c>
    </row>
    <row r="17" customFormat="false" ht="12.8" hidden="false" customHeight="false" outlineLevel="0" collapsed="false">
      <c r="A17" s="1" t="n">
        <v>2090</v>
      </c>
      <c r="B17" s="1" t="n">
        <v>35</v>
      </c>
      <c r="C17" s="2" t="n">
        <f aca="false">(B17-B18)/B17</f>
        <v>0.142857142857143</v>
      </c>
      <c r="D17" s="2" t="n">
        <f aca="false">C17/5</f>
        <v>0.0285714285714286</v>
      </c>
    </row>
    <row r="18" customFormat="false" ht="12.8" hidden="false" customHeight="false" outlineLevel="0" collapsed="false">
      <c r="A18" s="1" t="n">
        <v>2095</v>
      </c>
      <c r="B18" s="1" t="n">
        <v>30</v>
      </c>
      <c r="C18" s="2" t="n">
        <f aca="false">(B18-B19)/B18</f>
        <v>0.166666666666667</v>
      </c>
      <c r="D18" s="2" t="n">
        <f aca="false">C18/5</f>
        <v>0.0333333333333333</v>
      </c>
    </row>
    <row r="19" customFormat="false" ht="12.8" hidden="false" customHeight="false" outlineLevel="0" collapsed="false">
      <c r="A19" s="1" t="n">
        <v>2100</v>
      </c>
      <c r="B19" s="1" t="n">
        <v>25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400" zoomScaleNormal="4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27</v>
      </c>
    </row>
    <row r="2" customFormat="false" ht="12.8" hidden="false" customHeight="false" outlineLevel="0" collapsed="false">
      <c r="A2" s="1" t="n">
        <v>2000</v>
      </c>
      <c r="B2" s="1" t="n">
        <v>52.8</v>
      </c>
    </row>
    <row r="3" customFormat="false" ht="12.8" hidden="false" customHeight="false" outlineLevel="0" collapsed="false">
      <c r="A3" s="1" t="n">
        <v>2005</v>
      </c>
      <c r="B3" s="1" t="n">
        <v>65.8</v>
      </c>
    </row>
    <row r="4" customFormat="false" ht="12.8" hidden="false" customHeight="false" outlineLevel="0" collapsed="false">
      <c r="A4" s="1" t="n">
        <v>2010</v>
      </c>
      <c r="B4" s="1" t="n">
        <v>84</v>
      </c>
    </row>
    <row r="5" customFormat="false" ht="12.8" hidden="false" customHeight="false" outlineLevel="0" collapsed="false">
      <c r="A5" s="1" t="n">
        <v>2015</v>
      </c>
      <c r="B5" s="1" t="n">
        <v>89</v>
      </c>
    </row>
    <row r="6" customFormat="false" ht="12.8" hidden="false" customHeight="false" outlineLevel="0" collapsed="false">
      <c r="A6" s="1" t="n">
        <v>2020</v>
      </c>
      <c r="B6" s="1" t="n">
        <v>100</v>
      </c>
    </row>
    <row r="7" customFormat="false" ht="12.8" hidden="false" customHeight="false" outlineLevel="0" collapsed="false">
      <c r="A7" s="1" t="n">
        <v>2025</v>
      </c>
      <c r="B7" s="1" t="n">
        <v>124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"/>
  <sheetViews>
    <sheetView showFormulas="false" showGridLines="true" showRowColHeaders="true" showZeros="true" rightToLeft="false" tabSelected="true" showOutlineSymbols="true" defaultGridColor="true" view="normal" topLeftCell="A1" colorId="64" zoomScale="400" zoomScaleNormal="400" zoomScalePageLayoutView="100" workbookViewId="0">
      <selection pane="topLeft" activeCell="G13" activeCellId="0" sqref="G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9.46"/>
    <col collapsed="false" customWidth="true" hidden="false" outlineLevel="0" max="2" min="2" style="1" width="9.14"/>
    <col collapsed="false" customWidth="true" hidden="false" outlineLevel="0" max="3" min="3" style="0" width="7.75"/>
    <col collapsed="false" customWidth="true" hidden="false" outlineLevel="0" max="4" min="4" style="0" width="10.54"/>
  </cols>
  <sheetData>
    <row r="1" customFormat="false" ht="12.8" hidden="false" customHeight="false" outlineLevel="0" collapsed="false">
      <c r="A1" s="1" t="s">
        <v>0</v>
      </c>
      <c r="B1" s="1" t="s">
        <v>28</v>
      </c>
      <c r="C1" s="1" t="str">
        <f aca="false">'Jean-oil-projection'!E1</f>
        <v>CAD/Lt</v>
      </c>
      <c r="D1" s="1" t="s">
        <v>29</v>
      </c>
      <c r="E1" s="1" t="s">
        <v>30</v>
      </c>
      <c r="F1" s="1"/>
    </row>
    <row r="2" customFormat="false" ht="12.8" hidden="false" customHeight="false" outlineLevel="0" collapsed="false">
      <c r="A2" s="1" t="str">
        <f aca="false">'Jean-oil-projection'!A2</f>
        <v>2015-2020</v>
      </c>
      <c r="B2" s="2" t="n">
        <f aca="false">'Jean-oil-projection'!C2</f>
        <v>-0.025</v>
      </c>
      <c r="C2" s="3" t="n">
        <f aca="false">'Jean-oil-projection'!E2</f>
        <v>1.1</v>
      </c>
      <c r="D2" s="3" t="n">
        <f aca="false">Commute!D2</f>
        <v>80</v>
      </c>
      <c r="E2" s="4" t="n">
        <f aca="false">'Jean-oil-projection'!M2</f>
        <v>0.233635416666667</v>
      </c>
      <c r="F2" s="2"/>
    </row>
    <row r="3" customFormat="false" ht="12.8" hidden="false" customHeight="false" outlineLevel="0" collapsed="false">
      <c r="A3" s="1" t="str">
        <f aca="false">'Jean-oil-projection'!A3</f>
        <v>2020-2025</v>
      </c>
      <c r="B3" s="2" t="n">
        <f aca="false">'Jean-oil-projection'!C3</f>
        <v>-0.024390243902439</v>
      </c>
      <c r="C3" s="3" t="n">
        <f aca="false">'Jean-oil-projection'!E3</f>
        <v>1.5</v>
      </c>
      <c r="D3" s="3" t="n">
        <f aca="false">Commute!D3</f>
        <v>109.090909090909</v>
      </c>
      <c r="E3" s="4" t="n">
        <f aca="false">'Jean-oil-projection'!M3</f>
        <v>0.279114583333333</v>
      </c>
      <c r="F3" s="2"/>
    </row>
    <row r="4" customFormat="false" ht="12.8" hidden="false" customHeight="false" outlineLevel="0" collapsed="false">
      <c r="A4" s="1" t="str">
        <f aca="false">'Jean-oil-projection'!A4</f>
        <v>2025-2030</v>
      </c>
      <c r="B4" s="2" t="n">
        <f aca="false">'Jean-oil-projection'!C4</f>
        <v>0.0238095238095238</v>
      </c>
      <c r="C4" s="3" t="n">
        <f aca="false">'Jean-oil-projection'!E4</f>
        <v>1.85714285714286</v>
      </c>
      <c r="D4" s="3" t="n">
        <f aca="false">Commute!D4</f>
        <v>135.064935064935</v>
      </c>
      <c r="E4" s="4" t="n">
        <f aca="false">'Jean-oil-projection'!M4</f>
        <v>0.356990145482482</v>
      </c>
      <c r="F4" s="2"/>
    </row>
    <row r="5" customFormat="false" ht="12.8" hidden="false" customHeight="false" outlineLevel="0" collapsed="false">
      <c r="A5" s="1" t="str">
        <f aca="false">'Jean-oil-projection'!A5</f>
        <v>2030-2035</v>
      </c>
      <c r="B5" s="2" t="n">
        <f aca="false">'Jean-oil-projection'!C5</f>
        <v>0.0731707317073171</v>
      </c>
      <c r="C5" s="3" t="n">
        <f aca="false">'Jean-oil-projection'!E5</f>
        <v>3.21602787456446</v>
      </c>
      <c r="D5" s="3" t="n">
        <f aca="false">Commute!D5</f>
        <v>233.892936331961</v>
      </c>
      <c r="E5" s="4" t="n">
        <f aca="false">'Jean-oil-projection'!M5</f>
        <v>0.49183664263095</v>
      </c>
      <c r="F5" s="2"/>
      <c r="L5" s="1"/>
    </row>
    <row r="6" customFormat="false" ht="12.8" hidden="false" customHeight="false" outlineLevel="0" collapsed="false">
      <c r="A6" s="1" t="str">
        <f aca="false">'Jean-oil-projection'!A6</f>
        <v>2035-2040</v>
      </c>
      <c r="B6" s="2" t="n">
        <f aca="false">'Jean-oil-projection'!C6</f>
        <v>0.1</v>
      </c>
      <c r="C6" s="3" t="n">
        <f aca="false">'Jean-oil-projection'!E6</f>
        <v>6.43205574912892</v>
      </c>
      <c r="D6" s="3" t="n">
        <f aca="false">Commute!D6</f>
        <v>467.785872663922</v>
      </c>
      <c r="E6" s="4" t="n">
        <f aca="false">'Jean-oil-projection'!M6</f>
        <v>0.704010171855672</v>
      </c>
      <c r="F6" s="2"/>
    </row>
    <row r="7" customFormat="false" ht="12.8" hidden="false" customHeight="false" outlineLevel="0" collapsed="false">
      <c r="A7" s="1" t="str">
        <f aca="false">'Jean-oil-projection'!A7</f>
        <v>2040-2045</v>
      </c>
      <c r="B7" s="2" t="n">
        <f aca="false">'Jean-oil-projection'!C7</f>
        <v>0.105263157894737</v>
      </c>
      <c r="C7" s="3" t="n">
        <f aca="false">'Jean-oil-projection'!E7</f>
        <v>13.202640748212</v>
      </c>
      <c r="D7" s="3" t="n">
        <f aca="false">Commute!D7</f>
        <v>960.192054415418</v>
      </c>
      <c r="E7" s="4" t="n">
        <f aca="false">'Jean-oil-projection'!M7</f>
        <v>1.01512392499024</v>
      </c>
      <c r="F7" s="2"/>
    </row>
    <row r="8" customFormat="false" ht="12.8" hidden="false" customHeight="false" outlineLevel="0" collapsed="false">
      <c r="A8" s="1" t="str">
        <f aca="false">'Jean-oil-projection'!A8</f>
        <v>2045-2050</v>
      </c>
      <c r="B8" s="2" t="n">
        <f aca="false">'Jean-oil-projection'!C8</f>
        <v>0.130718954248366</v>
      </c>
      <c r="C8" s="3" t="n">
        <f aca="false">'Jean-oil-projection'!E8</f>
        <v>30.4609946674433</v>
      </c>
      <c r="D8" s="3" t="n">
        <f aca="false">Commute!D8</f>
        <v>2215.34506672315</v>
      </c>
      <c r="E8" s="4" t="n">
        <f aca="false">'Jean-oil-projection'!M8</f>
        <v>1.51540557339938</v>
      </c>
      <c r="F8" s="2"/>
    </row>
    <row r="9" customFormat="false" ht="12.8" hidden="false" customHeight="false" outlineLevel="0" collapsed="false">
      <c r="A9" s="1" t="str">
        <f aca="false">'Jean-oil-projection'!A9</f>
        <v>2050-2055</v>
      </c>
      <c r="B9" s="2" t="n">
        <f aca="false">'Jean-oil-projection'!C9</f>
        <v>0.135338345864662</v>
      </c>
      <c r="C9" s="3" t="n">
        <f aca="false">'Jean-oil-projection'!E9</f>
        <v>71.686400984284</v>
      </c>
      <c r="D9" s="3" t="n">
        <f aca="false">Commute!D9</f>
        <v>5213.55643522065</v>
      </c>
      <c r="E9" s="4" t="n">
        <f aca="false">'Jean-oil-projection'!M9</f>
        <v>2.2762406058753</v>
      </c>
      <c r="F9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"/>
  <sheetViews>
    <sheetView showFormulas="false" showGridLines="true" showRowColHeaders="true" showZeros="true" rightToLeft="false" tabSelected="false" showOutlineSymbols="true" defaultGridColor="true" view="normal" topLeftCell="A1" colorId="64" zoomScale="400" zoomScaleNormal="400" zoomScalePageLayoutView="100" workbookViewId="0">
      <selection pane="topLeft" activeCell="C19" activeCellId="0" sqref="C19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7.41"/>
    <col collapsed="false" customWidth="true" hidden="false" outlineLevel="0" max="5" min="3" style="0" width="13.42"/>
    <col collapsed="false" customWidth="true" hidden="false" outlineLevel="0" max="6" min="6" style="0" width="12.42"/>
  </cols>
  <sheetData>
    <row r="1" customFormat="false" ht="12.8" hidden="false" customHeight="false" outlineLevel="0" collapsed="false">
      <c r="A1" s="0" t="str">
        <f aca="false">'Jean-oil-projection'!A1</f>
        <v>Year</v>
      </c>
      <c r="B1" s="0" t="str">
        <f aca="false">'Jean-oil-projection'!E1</f>
        <v>CAD/Lt</v>
      </c>
      <c r="C1" s="0" t="s">
        <v>31</v>
      </c>
      <c r="D1" s="0" t="s">
        <v>32</v>
      </c>
      <c r="E1" s="1" t="s">
        <v>33</v>
      </c>
      <c r="F1" s="1" t="s">
        <v>34</v>
      </c>
      <c r="G1" s="1" t="s">
        <v>35</v>
      </c>
    </row>
    <row r="2" customFormat="false" ht="12.8" hidden="false" customHeight="false" outlineLevel="0" collapsed="false">
      <c r="A2" s="0" t="str">
        <f aca="false">'Jean-oil-projection'!A2</f>
        <v>2015-2020</v>
      </c>
      <c r="B2" s="5" t="n">
        <f aca="false">'Jean-oil-projection'!E2</f>
        <v>1.1</v>
      </c>
      <c r="C2" s="6" t="n">
        <v>40</v>
      </c>
      <c r="D2" s="5" t="n">
        <f aca="false">C2*20/11*B2</f>
        <v>80</v>
      </c>
      <c r="E2" s="7" t="n">
        <v>10000</v>
      </c>
      <c r="F2" s="3" t="n">
        <f aca="false">E2/11*'Jean-oil-projection'!E2</f>
        <v>1000</v>
      </c>
      <c r="G2" s="4" t="n">
        <f aca="false">F2/'Jean-oil-projection'!L2</f>
        <v>0.0208333333333333</v>
      </c>
    </row>
    <row r="3" customFormat="false" ht="12.8" hidden="false" customHeight="false" outlineLevel="0" collapsed="false">
      <c r="A3" s="0" t="str">
        <f aca="false">'Jean-oil-projection'!A3</f>
        <v>2020-2025</v>
      </c>
      <c r="B3" s="5" t="n">
        <f aca="false">'Jean-oil-projection'!E3</f>
        <v>1.5</v>
      </c>
      <c r="C3" s="6" t="n">
        <v>40</v>
      </c>
      <c r="D3" s="5" t="n">
        <f aca="false">C3*20/11*B3</f>
        <v>109.090909090909</v>
      </c>
      <c r="E3" s="7" t="n">
        <v>10000</v>
      </c>
      <c r="F3" s="3" t="n">
        <f aca="false">E3/11*'Jean-oil-projection'!E3</f>
        <v>1363.63636363636</v>
      </c>
      <c r="G3" s="4" t="n">
        <f aca="false">F3/'Jean-oil-projection'!L3</f>
        <v>0.0284090909090909</v>
      </c>
    </row>
    <row r="4" customFormat="false" ht="12.8" hidden="false" customHeight="false" outlineLevel="0" collapsed="false">
      <c r="A4" s="0" t="str">
        <f aca="false">'Jean-oil-projection'!A4</f>
        <v>2025-2030</v>
      </c>
      <c r="B4" s="5" t="n">
        <f aca="false">'Jean-oil-projection'!E4</f>
        <v>1.85714285714286</v>
      </c>
      <c r="C4" s="6" t="n">
        <v>40</v>
      </c>
      <c r="D4" s="5" t="n">
        <f aca="false">C4*20/11*B4</f>
        <v>135.064935064935</v>
      </c>
      <c r="E4" s="7" t="n">
        <v>10000</v>
      </c>
      <c r="F4" s="3" t="n">
        <f aca="false">E4/11*'Jean-oil-projection'!E4</f>
        <v>1688.31168831169</v>
      </c>
      <c r="G4" s="4" t="n">
        <f aca="false">F4/'Jean-oil-projection'!L4</f>
        <v>0.0351731601731602</v>
      </c>
    </row>
    <row r="5" customFormat="false" ht="12.8" hidden="false" customHeight="false" outlineLevel="0" collapsed="false">
      <c r="A5" s="0" t="str">
        <f aca="false">'Jean-oil-projection'!A5</f>
        <v>2030-2035</v>
      </c>
      <c r="B5" s="5" t="n">
        <f aca="false">'Jean-oil-projection'!E5</f>
        <v>3.21602787456446</v>
      </c>
      <c r="C5" s="6" t="n">
        <v>40</v>
      </c>
      <c r="D5" s="5" t="n">
        <f aca="false">C5*20/11*B5</f>
        <v>233.892936331961</v>
      </c>
      <c r="E5" s="7" t="n">
        <v>10000</v>
      </c>
      <c r="F5" s="3" t="n">
        <f aca="false">E5/11*'Jean-oil-projection'!E5</f>
        <v>2923.66170414951</v>
      </c>
      <c r="G5" s="4" t="n">
        <f aca="false">F5/'Jean-oil-projection'!L5</f>
        <v>0.0609096188364481</v>
      </c>
    </row>
    <row r="6" customFormat="false" ht="12.8" hidden="false" customHeight="false" outlineLevel="0" collapsed="false">
      <c r="A6" s="0" t="str">
        <f aca="false">'Jean-oil-projection'!A6</f>
        <v>2035-2040</v>
      </c>
      <c r="B6" s="5" t="n">
        <f aca="false">'Jean-oil-projection'!E6</f>
        <v>6.43205574912892</v>
      </c>
      <c r="C6" s="6" t="n">
        <v>40</v>
      </c>
      <c r="D6" s="5" t="n">
        <f aca="false">C6*20/11*B6</f>
        <v>467.785872663922</v>
      </c>
      <c r="E6" s="7" t="n">
        <v>10000</v>
      </c>
      <c r="F6" s="3" t="n">
        <f aca="false">E6/11*'Jean-oil-projection'!E6</f>
        <v>5847.32340829902</v>
      </c>
      <c r="G6" s="4" t="n">
        <f aca="false">F6/'Jean-oil-projection'!L6</f>
        <v>0.121819237672896</v>
      </c>
    </row>
    <row r="7" customFormat="false" ht="12.8" hidden="false" customHeight="false" outlineLevel="0" collapsed="false">
      <c r="A7" s="0" t="str">
        <f aca="false">'Jean-oil-projection'!A7</f>
        <v>2040-2045</v>
      </c>
      <c r="B7" s="5" t="n">
        <f aca="false">'Jean-oil-projection'!E7</f>
        <v>13.202640748212</v>
      </c>
      <c r="C7" s="6" t="n">
        <v>40</v>
      </c>
      <c r="D7" s="5" t="n">
        <f aca="false">C7*20/11*B7</f>
        <v>960.192054415418</v>
      </c>
      <c r="E7" s="7" t="n">
        <v>10000</v>
      </c>
      <c r="F7" s="3" t="n">
        <f aca="false">E7/11*'Jean-oil-projection'!E7</f>
        <v>12002.4006801927</v>
      </c>
      <c r="G7" s="4" t="n">
        <f aca="false">F7/'Jean-oil-projection'!L7</f>
        <v>0.250050014170682</v>
      </c>
    </row>
    <row r="8" customFormat="false" ht="12.8" hidden="false" customHeight="false" outlineLevel="0" collapsed="false">
      <c r="A8" s="0" t="str">
        <f aca="false">'Jean-oil-projection'!A8</f>
        <v>2045-2050</v>
      </c>
      <c r="B8" s="5" t="n">
        <f aca="false">'Jean-oil-projection'!E8</f>
        <v>30.4609946674433</v>
      </c>
      <c r="C8" s="6" t="n">
        <v>40</v>
      </c>
      <c r="D8" s="5" t="n">
        <f aca="false">C8*20/11*B8</f>
        <v>2215.34506672315</v>
      </c>
      <c r="E8" s="7" t="n">
        <v>10000</v>
      </c>
      <c r="F8" s="3" t="n">
        <f aca="false">E8/11*'Jean-oil-projection'!E8</f>
        <v>27691.8133340394</v>
      </c>
      <c r="G8" s="4" t="n">
        <f aca="false">F8/'Jean-oil-projection'!L8</f>
        <v>0.576912777792488</v>
      </c>
    </row>
    <row r="9" customFormat="false" ht="12.8" hidden="false" customHeight="false" outlineLevel="0" collapsed="false">
      <c r="A9" s="0" t="str">
        <f aca="false">'Jean-oil-projection'!A9</f>
        <v>2050-2055</v>
      </c>
      <c r="B9" s="5" t="n">
        <f aca="false">'Jean-oil-projection'!E9</f>
        <v>71.686400984284</v>
      </c>
      <c r="C9" s="6" t="n">
        <v>40</v>
      </c>
      <c r="D9" s="5" t="n">
        <f aca="false">C9*20/11*B9</f>
        <v>5213.55643522065</v>
      </c>
      <c r="E9" s="7" t="n">
        <v>10000</v>
      </c>
      <c r="F9" s="3" t="n">
        <f aca="false">E9/11*'Jean-oil-projection'!E9</f>
        <v>65169.4554402582</v>
      </c>
      <c r="G9" s="4" t="n">
        <f aca="false">F9/'Jean-oil-projection'!L9</f>
        <v>1.35769698833871</v>
      </c>
    </row>
    <row r="10" customFormat="false" ht="12.8" hidden="false" customHeight="false" outlineLevel="0" collapsed="false">
      <c r="A10" s="0" t="str">
        <f aca="false">'Jean-oil-projection'!A10</f>
        <v>2055-2060</v>
      </c>
      <c r="B10" s="5" t="n">
        <f aca="false">'Jean-oil-projection'!E10</f>
        <v>146.489602011363</v>
      </c>
      <c r="C10" s="6" t="n">
        <v>40</v>
      </c>
      <c r="D10" s="5" t="n">
        <f aca="false">C10*20/11*B10</f>
        <v>10653.78923719</v>
      </c>
      <c r="E10" s="7" t="n">
        <v>10000</v>
      </c>
      <c r="F10" s="3" t="n">
        <f aca="false">E10/11*'Jean-oil-projection'!E10</f>
        <v>133172.365464875</v>
      </c>
      <c r="G10" s="4" t="n">
        <f aca="false">F10/'Jean-oil-projection'!L10</f>
        <v>2.77442428051824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11847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en-CA</dc:language>
  <cp:lastModifiedBy/>
  <dcterms:modified xsi:type="dcterms:W3CDTF">2025-03-19T20:51:52Z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